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kialucky-my.sharepoint.com/personal/hanif_shah_luckymotorcorp_com/Documents/Hanif/PTA/"/>
    </mc:Choice>
  </mc:AlternateContent>
  <bookViews>
    <workbookView xWindow="0" yWindow="0" windowWidth="24000" windowHeight="9636" activeTab="1"/>
  </bookViews>
  <sheets>
    <sheet name="Sheet2" sheetId="2" r:id="rId1"/>
    <sheet name="Sheet1" sheetId="1" r:id="rId2"/>
  </sheets>
  <definedNames>
    <definedName name="_xlnm._FilterDatabase" localSheetId="1" hidden="1">Sheet1!$C$4:$I$138</definedName>
  </definedNames>
  <calcPr calcId="162913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H138" i="1"/>
  <c r="I138" i="1"/>
  <c r="H93" i="1" l="1"/>
  <c r="H64" i="1" l="1"/>
  <c r="H17" i="1" l="1"/>
  <c r="H22" i="1"/>
  <c r="H19" i="1"/>
  <c r="H16" i="1"/>
  <c r="H15" i="1"/>
  <c r="H14" i="1"/>
  <c r="H13" i="1"/>
  <c r="H10" i="1" l="1"/>
  <c r="H12" i="1" l="1"/>
  <c r="H11" i="1"/>
  <c r="H9" i="1"/>
  <c r="H8" i="1"/>
  <c r="H7" i="1" l="1"/>
  <c r="H6" i="1"/>
  <c r="H5" i="1"/>
  <c r="H25" i="1" l="1"/>
  <c r="H24" i="1"/>
  <c r="H18" i="1" l="1"/>
  <c r="H37" i="1" l="1"/>
  <c r="H36" i="1"/>
  <c r="H32" i="1"/>
  <c r="H31" i="1"/>
  <c r="H30" i="1"/>
  <c r="H28" i="1"/>
  <c r="H26" i="1"/>
  <c r="H47" i="1" l="1"/>
  <c r="H45" i="1"/>
  <c r="H62" i="1" l="1"/>
  <c r="H67" i="1"/>
  <c r="H65" i="1" l="1"/>
  <c r="H59" i="1"/>
  <c r="H78" i="1" l="1"/>
  <c r="H74" i="1"/>
  <c r="H72" i="1"/>
  <c r="H90" i="1" l="1"/>
  <c r="H87" i="1"/>
  <c r="H86" i="1"/>
  <c r="H84" i="1"/>
  <c r="H81" i="1"/>
  <c r="H111" i="1" l="1"/>
  <c r="H109" i="1"/>
  <c r="H108" i="1"/>
  <c r="H101" i="1"/>
  <c r="H132" i="1" l="1"/>
  <c r="H130" i="1"/>
  <c r="H137" i="1"/>
</calcChain>
</file>

<file path=xl/sharedStrings.xml><?xml version="1.0" encoding="utf-8"?>
<sst xmlns="http://schemas.openxmlformats.org/spreadsheetml/2006/main" count="177" uniqueCount="28">
  <si>
    <t>S. No</t>
  </si>
  <si>
    <t>Year</t>
  </si>
  <si>
    <t>Month</t>
  </si>
  <si>
    <t>Brand</t>
  </si>
  <si>
    <t>Model</t>
  </si>
  <si>
    <t>SKD Quantity</t>
  </si>
  <si>
    <t>Finished Device Quantity</t>
  </si>
  <si>
    <t>Samsung</t>
  </si>
  <si>
    <t>SM-A035</t>
  </si>
  <si>
    <t>SM-A045</t>
  </si>
  <si>
    <t>SM-A127</t>
  </si>
  <si>
    <t>SM-A135</t>
  </si>
  <si>
    <t>SM-A225</t>
  </si>
  <si>
    <t>SM-A235</t>
  </si>
  <si>
    <t>SM-A325</t>
  </si>
  <si>
    <t>SM-A336</t>
  </si>
  <si>
    <t>SM-A528</t>
  </si>
  <si>
    <t>SM-A536</t>
  </si>
  <si>
    <t>SM-A736</t>
  </si>
  <si>
    <t>SM-F721</t>
  </si>
  <si>
    <t>SM-F936</t>
  </si>
  <si>
    <t>SM-G990</t>
  </si>
  <si>
    <t>SM-S901</t>
  </si>
  <si>
    <t>SM-S908</t>
  </si>
  <si>
    <t>Row Labels</t>
  </si>
  <si>
    <t>Grand Total</t>
  </si>
  <si>
    <t>Sum of SKD Quantity</t>
  </si>
  <si>
    <t>Sum of Finished Device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</si>
</sst>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/>
    <xf numFmtId="0" fontId="3" fillId="0" borderId="0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uhammad Hanif Shah" refreshedDate="45026.584577199072" createdVersion="6" refreshedVersion="6" minRefreshableVersion="3" recordCount="133">
  <cacheSource type="worksheet">
    <worksheetSource ref="G4:I137" sheet="Sheet1"/>
  </cacheSource>
  <cacheFields count="3">
    <cacheField name="Model" numFmtId="0">
      <sharedItems count="16">
        <s v="SM-A127"/>
        <s v="SM-A325"/>
        <s v="SM-A528"/>
        <s v="SM-A225"/>
        <s v="SM-G990"/>
        <s v="SM-A035"/>
        <s v="SM-A135"/>
        <s v="SM-S908"/>
        <s v="SM-A235"/>
        <s v="SM-A336"/>
        <s v="SM-A536"/>
        <s v="SM-A736"/>
        <s v="SM-S901"/>
        <s v="SM-F721"/>
        <s v="SM-F936"/>
        <s v="SM-A045"/>
      </sharedItems>
    </cacheField>
    <cacheField name="SKD Quantity" numFmtId="0">
      <sharedItems containsString="0" containsBlank="1" containsNumber="1" containsInteger="1" minValue="240" maxValue="140850"/>
    </cacheField>
    <cacheField name="Finished Device Quantity" numFmtId="0">
      <sharedItems containsString="0" containsBlank="1" containsNumber="1" containsInteger="1" minValue="1" maxValue="1241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3">
  <r>
    <x v="0"/>
    <n v="110560"/>
    <n v="24544"/>
  </r>
  <r>
    <x v="1"/>
    <n v="111310"/>
    <n v="32835"/>
  </r>
  <r>
    <x v="2"/>
    <n v="10900"/>
    <n v="5521"/>
  </r>
  <r>
    <x v="0"/>
    <n v="57370"/>
    <n v="95687"/>
  </r>
  <r>
    <x v="3"/>
    <n v="4200"/>
    <m/>
  </r>
  <r>
    <x v="1"/>
    <n v="50870"/>
    <n v="98218"/>
  </r>
  <r>
    <x v="2"/>
    <n v="5000"/>
    <n v="7958"/>
  </r>
  <r>
    <x v="4"/>
    <n v="6800"/>
    <n v="6274"/>
  </r>
  <r>
    <x v="0"/>
    <n v="111580"/>
    <n v="107950"/>
  </r>
  <r>
    <x v="3"/>
    <n v="700"/>
    <n v="3981"/>
  </r>
  <r>
    <x v="1"/>
    <n v="108100"/>
    <n v="108002"/>
  </r>
  <r>
    <x v="2"/>
    <n v="5220"/>
    <n v="6895"/>
  </r>
  <r>
    <x v="4"/>
    <n v="4000"/>
    <n v="3189"/>
  </r>
  <r>
    <x v="5"/>
    <n v="5500"/>
    <m/>
  </r>
  <r>
    <x v="0"/>
    <n v="84620"/>
    <n v="124105"/>
  </r>
  <r>
    <x v="6"/>
    <n v="15560"/>
    <m/>
  </r>
  <r>
    <x v="3"/>
    <n v="1280"/>
    <m/>
  </r>
  <r>
    <x v="1"/>
    <n v="112250"/>
    <n v="121236"/>
  </r>
  <r>
    <x v="2"/>
    <m/>
    <n v="13"/>
  </r>
  <r>
    <x v="4"/>
    <n v="4000"/>
    <n v="1660"/>
  </r>
  <r>
    <x v="7"/>
    <n v="7150"/>
    <n v="5629"/>
  </r>
  <r>
    <x v="5"/>
    <n v="40100"/>
    <n v="19199"/>
  </r>
  <r>
    <x v="0"/>
    <m/>
    <n v="7448"/>
  </r>
  <r>
    <x v="6"/>
    <n v="63640"/>
    <n v="37582"/>
  </r>
  <r>
    <x v="3"/>
    <m/>
    <n v="1894"/>
  </r>
  <r>
    <x v="8"/>
    <n v="45000"/>
    <m/>
  </r>
  <r>
    <x v="1"/>
    <n v="140850"/>
    <n v="98206"/>
  </r>
  <r>
    <x v="9"/>
    <n v="29130"/>
    <n v="550"/>
  </r>
  <r>
    <x v="10"/>
    <n v="7000"/>
    <m/>
  </r>
  <r>
    <x v="11"/>
    <n v="6000"/>
    <m/>
  </r>
  <r>
    <x v="4"/>
    <n v="400"/>
    <n v="3178"/>
  </r>
  <r>
    <x v="12"/>
    <n v="1639"/>
    <n v="1404"/>
  </r>
  <r>
    <x v="7"/>
    <n v="2765"/>
    <n v="3809"/>
  </r>
  <r>
    <x v="5"/>
    <n v="21250"/>
    <n v="30010"/>
  </r>
  <r>
    <x v="6"/>
    <n v="6000"/>
    <n v="39847"/>
  </r>
  <r>
    <x v="8"/>
    <m/>
    <n v="35923"/>
  </r>
  <r>
    <x v="1"/>
    <m/>
    <n v="57603"/>
  </r>
  <r>
    <x v="9"/>
    <n v="3000"/>
    <n v="26421"/>
  </r>
  <r>
    <x v="10"/>
    <m/>
    <n v="6238"/>
  </r>
  <r>
    <x v="11"/>
    <n v="4000"/>
    <n v="1210"/>
  </r>
  <r>
    <x v="4"/>
    <n v="3200"/>
    <n v="461"/>
  </r>
  <r>
    <x v="12"/>
    <n v="3000"/>
    <n v="85"/>
  </r>
  <r>
    <x v="7"/>
    <n v="5284"/>
    <n v="20"/>
  </r>
  <r>
    <x v="5"/>
    <m/>
    <n v="14924"/>
  </r>
  <r>
    <x v="6"/>
    <m/>
    <n v="6224"/>
  </r>
  <r>
    <x v="8"/>
    <m/>
    <n v="7915"/>
  </r>
  <r>
    <x v="10"/>
    <m/>
    <n v="2768"/>
  </r>
  <r>
    <x v="11"/>
    <m/>
    <n v="7971"/>
  </r>
  <r>
    <x v="4"/>
    <m/>
    <n v="2613"/>
  </r>
  <r>
    <x v="12"/>
    <m/>
    <n v="2785"/>
  </r>
  <r>
    <x v="7"/>
    <m/>
    <n v="4871"/>
  </r>
  <r>
    <x v="9"/>
    <m/>
    <n v="1000"/>
  </r>
  <r>
    <x v="5"/>
    <n v="28000"/>
    <m/>
  </r>
  <r>
    <x v="5"/>
    <m/>
    <n v="14856"/>
  </r>
  <r>
    <x v="6"/>
    <n v="8189"/>
    <n v="300"/>
  </r>
  <r>
    <x v="8"/>
    <m/>
    <n v="526"/>
  </r>
  <r>
    <x v="1"/>
    <m/>
    <n v="2128"/>
  </r>
  <r>
    <x v="9"/>
    <n v="9550"/>
    <n v="6792"/>
  </r>
  <r>
    <x v="2"/>
    <m/>
    <n v="654"/>
  </r>
  <r>
    <x v="10"/>
    <n v="9350"/>
    <n v="857"/>
  </r>
  <r>
    <x v="11"/>
    <n v="3315"/>
    <m/>
  </r>
  <r>
    <x v="12"/>
    <n v="1000"/>
    <n v="1154"/>
  </r>
  <r>
    <x v="7"/>
    <n v="2840"/>
    <n v="1441"/>
  </r>
  <r>
    <x v="5"/>
    <n v="6004"/>
    <n v="19200"/>
  </r>
  <r>
    <x v="6"/>
    <n v="20000"/>
    <n v="23941"/>
  </r>
  <r>
    <x v="8"/>
    <m/>
    <n v="7"/>
  </r>
  <r>
    <x v="1"/>
    <m/>
    <n v="2247"/>
  </r>
  <r>
    <x v="9"/>
    <n v="13000"/>
    <n v="11608"/>
  </r>
  <r>
    <x v="2"/>
    <m/>
    <n v="12"/>
  </r>
  <r>
    <x v="10"/>
    <n v="8000"/>
    <n v="11101"/>
  </r>
  <r>
    <x v="11"/>
    <n v="3500"/>
    <n v="6815"/>
  </r>
  <r>
    <x v="4"/>
    <m/>
    <n v="2"/>
  </r>
  <r>
    <x v="12"/>
    <n v="512"/>
    <n v="513"/>
  </r>
  <r>
    <x v="7"/>
    <n v="2500"/>
    <n v="4271"/>
  </r>
  <r>
    <x v="5"/>
    <m/>
    <n v="1301"/>
  </r>
  <r>
    <x v="0"/>
    <m/>
    <n v="3836"/>
  </r>
  <r>
    <x v="6"/>
    <n v="11750"/>
    <n v="16105"/>
  </r>
  <r>
    <x v="3"/>
    <m/>
    <n v="234"/>
  </r>
  <r>
    <x v="1"/>
    <m/>
    <n v="144"/>
  </r>
  <r>
    <x v="9"/>
    <n v="5850"/>
    <n v="7582"/>
  </r>
  <r>
    <x v="2"/>
    <m/>
    <n v="34"/>
  </r>
  <r>
    <x v="10"/>
    <n v="2900"/>
    <n v="5807"/>
  </r>
  <r>
    <x v="11"/>
    <n v="4330"/>
    <n v="4281"/>
  </r>
  <r>
    <x v="13"/>
    <n v="1700"/>
    <n v="1504"/>
  </r>
  <r>
    <x v="14"/>
    <n v="2600"/>
    <n v="161"/>
  </r>
  <r>
    <x v="7"/>
    <n v="2000"/>
    <n v="2001"/>
  </r>
  <r>
    <x v="5"/>
    <m/>
    <n v="10117"/>
  </r>
  <r>
    <x v="0"/>
    <m/>
    <n v="37"/>
  </r>
  <r>
    <x v="6"/>
    <n v="12000"/>
    <n v="3965"/>
  </r>
  <r>
    <x v="1"/>
    <n v="9670"/>
    <n v="9661"/>
  </r>
  <r>
    <x v="9"/>
    <n v="4600"/>
    <n v="7620"/>
  </r>
  <r>
    <x v="10"/>
    <n v="1292"/>
    <n v="1293"/>
  </r>
  <r>
    <x v="11"/>
    <n v="1260"/>
    <n v="1261"/>
  </r>
  <r>
    <x v="13"/>
    <n v="500"/>
    <n v="571"/>
  </r>
  <r>
    <x v="14"/>
    <n v="1000"/>
    <n v="3380"/>
  </r>
  <r>
    <x v="4"/>
    <m/>
    <n v="563"/>
  </r>
  <r>
    <x v="5"/>
    <n v="47200"/>
    <n v="24154"/>
  </r>
  <r>
    <x v="0"/>
    <m/>
    <n v="16"/>
  </r>
  <r>
    <x v="6"/>
    <n v="12000"/>
    <n v="8031"/>
  </r>
  <r>
    <x v="8"/>
    <n v="2768"/>
    <n v="132"/>
  </r>
  <r>
    <x v="1"/>
    <m/>
    <n v="204"/>
  </r>
  <r>
    <x v="9"/>
    <m/>
    <n v="160"/>
  </r>
  <r>
    <x v="2"/>
    <m/>
    <n v="29"/>
  </r>
  <r>
    <x v="10"/>
    <n v="7100"/>
    <n v="2103"/>
  </r>
  <r>
    <x v="11"/>
    <n v="4740"/>
    <n v="1741"/>
  </r>
  <r>
    <x v="13"/>
    <n v="700"/>
    <m/>
  </r>
  <r>
    <x v="7"/>
    <n v="1500"/>
    <n v="1001"/>
  </r>
  <r>
    <x v="5"/>
    <m/>
    <n v="4931"/>
  </r>
  <r>
    <x v="15"/>
    <n v="36000"/>
    <n v="17561"/>
  </r>
  <r>
    <x v="6"/>
    <n v="13000"/>
    <n v="14802"/>
  </r>
  <r>
    <x v="8"/>
    <n v="6385"/>
    <n v="9155"/>
  </r>
  <r>
    <x v="9"/>
    <n v="4200"/>
    <n v="4190"/>
  </r>
  <r>
    <x v="10"/>
    <n v="3700"/>
    <n v="5552"/>
  </r>
  <r>
    <x v="11"/>
    <m/>
    <n v="3001"/>
  </r>
  <r>
    <x v="13"/>
    <n v="500"/>
    <n v="716"/>
  </r>
  <r>
    <x v="14"/>
    <n v="1200"/>
    <n v="1085"/>
  </r>
  <r>
    <x v="7"/>
    <n v="240"/>
    <n v="501"/>
  </r>
  <r>
    <x v="5"/>
    <m/>
    <n v="1641"/>
  </r>
  <r>
    <x v="15"/>
    <m/>
    <n v="17140"/>
  </r>
  <r>
    <x v="6"/>
    <m/>
    <n v="10200"/>
  </r>
  <r>
    <x v="9"/>
    <m/>
    <n v="1"/>
  </r>
  <r>
    <x v="10"/>
    <m/>
    <n v="3150"/>
  </r>
  <r>
    <x v="13"/>
    <m/>
    <n v="501"/>
  </r>
  <r>
    <x v="14"/>
    <m/>
    <n v="76"/>
  </r>
  <r>
    <x v="7"/>
    <m/>
    <n v="241"/>
  </r>
  <r>
    <x v="15"/>
    <n v="2250"/>
    <n v="2251"/>
  </r>
  <r>
    <x v="6"/>
    <n v="14000"/>
    <n v="14181"/>
  </r>
  <r>
    <x v="8"/>
    <n v="10895"/>
    <n v="4924"/>
  </r>
  <r>
    <x v="11"/>
    <m/>
    <n v="521"/>
  </r>
  <r>
    <x v="12"/>
    <m/>
    <n v="123"/>
  </r>
  <r>
    <x v="7"/>
    <m/>
    <n v="276"/>
  </r>
  <r>
    <x v="8"/>
    <m/>
    <n v="1675"/>
  </r>
  <r>
    <x v="15"/>
    <n v="24502"/>
    <n v="16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20" firstHeaderRow="0" firstDataRow="1" firstDataCol="1"/>
  <pivotFields count="3">
    <pivotField axis="axisRow" showAll="0">
      <items count="17">
        <item x="5"/>
        <item x="15"/>
        <item x="0"/>
        <item x="6"/>
        <item x="3"/>
        <item x="8"/>
        <item x="1"/>
        <item x="9"/>
        <item x="2"/>
        <item x="10"/>
        <item x="11"/>
        <item x="13"/>
        <item x="14"/>
        <item x="4"/>
        <item x="12"/>
        <item x="7"/>
        <item t="default"/>
      </items>
    </pivotField>
    <pivotField dataField="1" showAll="0"/>
    <pivotField dataField="1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KD Quantity" fld="1" baseField="0" baseItem="0"/>
    <dataField name="Sum of Finished Device Quantity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0"/>
  <sheetViews>
    <sheetView topLeftCell="A4" workbookViewId="0">
      <selection activeCell="C5" sqref="C5"/>
    </sheetView>
  </sheetViews>
  <sheetFormatPr defaultRowHeight="14.4" x14ac:dyDescent="0.3"/>
  <cols>
    <col min="1" max="1" width="12.5546875" bestFit="1" customWidth="1"/>
    <col min="2" max="2" width="18.77734375" bestFit="1" customWidth="1"/>
    <col min="3" max="3" width="28.5546875" bestFit="1" customWidth="1"/>
  </cols>
  <sheetData>
    <row r="3" spans="1:4" x14ac:dyDescent="0.3">
      <c r="A3" s="13" t="s">
        <v>24</v>
      </c>
      <c r="B3" t="s">
        <v>26</v>
      </c>
      <c r="C3" t="s">
        <v>27</v>
      </c>
    </row>
    <row r="4" spans="1:4" x14ac:dyDescent="0.3">
      <c r="A4" s="14" t="s">
        <v>8</v>
      </c>
      <c r="B4" s="15">
        <v>148054</v>
      </c>
      <c r="C4" s="15">
        <v>140333</v>
      </c>
      <c r="D4">
        <f>B4-C4</f>
        <v>7721</v>
      </c>
    </row>
    <row r="5" spans="1:4" x14ac:dyDescent="0.3">
      <c r="A5" s="14" t="s">
        <v>9</v>
      </c>
      <c r="B5" s="15">
        <v>62752</v>
      </c>
      <c r="C5" s="15">
        <v>38627</v>
      </c>
      <c r="D5">
        <f t="shared" ref="D5:D19" si="0">B5-C5</f>
        <v>24125</v>
      </c>
    </row>
    <row r="6" spans="1:4" x14ac:dyDescent="0.3">
      <c r="A6" s="14" t="s">
        <v>10</v>
      </c>
      <c r="B6" s="15">
        <v>364130</v>
      </c>
      <c r="C6" s="15">
        <v>363623</v>
      </c>
      <c r="D6">
        <f t="shared" si="0"/>
        <v>507</v>
      </c>
    </row>
    <row r="7" spans="1:4" x14ac:dyDescent="0.3">
      <c r="A7" s="14" t="s">
        <v>11</v>
      </c>
      <c r="B7" s="15">
        <v>176139</v>
      </c>
      <c r="C7" s="15">
        <v>175178</v>
      </c>
      <c r="D7">
        <f t="shared" si="0"/>
        <v>961</v>
      </c>
    </row>
    <row r="8" spans="1:4" x14ac:dyDescent="0.3">
      <c r="A8" s="14" t="s">
        <v>12</v>
      </c>
      <c r="B8" s="15">
        <v>6180</v>
      </c>
      <c r="C8" s="15">
        <v>6109</v>
      </c>
      <c r="D8">
        <f t="shared" si="0"/>
        <v>71</v>
      </c>
    </row>
    <row r="9" spans="1:4" x14ac:dyDescent="0.3">
      <c r="A9" s="14" t="s">
        <v>13</v>
      </c>
      <c r="B9" s="15">
        <v>65048</v>
      </c>
      <c r="C9" s="15">
        <v>60257</v>
      </c>
      <c r="D9">
        <f t="shared" si="0"/>
        <v>4791</v>
      </c>
    </row>
    <row r="10" spans="1:4" x14ac:dyDescent="0.3">
      <c r="A10" s="14" t="s">
        <v>14</v>
      </c>
      <c r="B10" s="15">
        <v>533050</v>
      </c>
      <c r="C10" s="15">
        <v>530484</v>
      </c>
      <c r="D10">
        <f t="shared" si="0"/>
        <v>2566</v>
      </c>
    </row>
    <row r="11" spans="1:4" x14ac:dyDescent="0.3">
      <c r="A11" s="14" t="s">
        <v>15</v>
      </c>
      <c r="B11" s="15">
        <v>69330</v>
      </c>
      <c r="C11" s="15">
        <v>65924</v>
      </c>
      <c r="D11">
        <f t="shared" si="0"/>
        <v>3406</v>
      </c>
    </row>
    <row r="12" spans="1:4" x14ac:dyDescent="0.3">
      <c r="A12" s="14" t="s">
        <v>16</v>
      </c>
      <c r="B12" s="15">
        <v>21120</v>
      </c>
      <c r="C12" s="15">
        <v>21116</v>
      </c>
      <c r="D12">
        <f t="shared" si="0"/>
        <v>4</v>
      </c>
    </row>
    <row r="13" spans="1:4" x14ac:dyDescent="0.3">
      <c r="A13" s="14" t="s">
        <v>17</v>
      </c>
      <c r="B13" s="15">
        <v>39342</v>
      </c>
      <c r="C13" s="15">
        <v>38869</v>
      </c>
      <c r="D13">
        <f t="shared" si="0"/>
        <v>473</v>
      </c>
    </row>
    <row r="14" spans="1:4" x14ac:dyDescent="0.3">
      <c r="A14" s="14" t="s">
        <v>18</v>
      </c>
      <c r="B14" s="15">
        <v>27145</v>
      </c>
      <c r="C14" s="15">
        <v>26801</v>
      </c>
      <c r="D14">
        <f t="shared" si="0"/>
        <v>344</v>
      </c>
    </row>
    <row r="15" spans="1:4" x14ac:dyDescent="0.3">
      <c r="A15" s="14" t="s">
        <v>19</v>
      </c>
      <c r="B15" s="15">
        <v>3400</v>
      </c>
      <c r="C15" s="15">
        <v>3292</v>
      </c>
      <c r="D15">
        <f t="shared" si="0"/>
        <v>108</v>
      </c>
    </row>
    <row r="16" spans="1:4" x14ac:dyDescent="0.3">
      <c r="A16" s="14" t="s">
        <v>20</v>
      </c>
      <c r="B16" s="15">
        <v>4800</v>
      </c>
      <c r="C16" s="15">
        <v>4702</v>
      </c>
      <c r="D16">
        <f t="shared" si="0"/>
        <v>98</v>
      </c>
    </row>
    <row r="17" spans="1:4" x14ac:dyDescent="0.3">
      <c r="A17" s="14" t="s">
        <v>21</v>
      </c>
      <c r="B17" s="15">
        <v>18400</v>
      </c>
      <c r="C17" s="15">
        <v>17940</v>
      </c>
      <c r="D17">
        <f t="shared" si="0"/>
        <v>460</v>
      </c>
    </row>
    <row r="18" spans="1:4" x14ac:dyDescent="0.3">
      <c r="A18" s="14" t="s">
        <v>22</v>
      </c>
      <c r="B18" s="15">
        <v>6151</v>
      </c>
      <c r="C18" s="15">
        <v>6064</v>
      </c>
      <c r="D18">
        <f t="shared" si="0"/>
        <v>87</v>
      </c>
    </row>
    <row r="19" spans="1:4" x14ac:dyDescent="0.3">
      <c r="A19" s="14" t="s">
        <v>23</v>
      </c>
      <c r="B19" s="15">
        <v>24279</v>
      </c>
      <c r="C19" s="15">
        <v>24061</v>
      </c>
      <c r="D19">
        <f t="shared" si="0"/>
        <v>218</v>
      </c>
    </row>
    <row r="20" spans="1:4" x14ac:dyDescent="0.3">
      <c r="A20" s="14" t="s">
        <v>25</v>
      </c>
      <c r="B20" s="15">
        <v>1569320</v>
      </c>
      <c r="C20" s="15">
        <v>1523380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144"/>
  <sheetViews>
    <sheetView tabSelected="1" workbookViewId="0">
      <selection activeCell="E8" sqref="E8:E12"/>
    </sheetView>
  </sheetViews>
  <sheetFormatPr defaultRowHeight="14.4" x14ac:dyDescent="0.3"/>
  <cols>
    <col min="3" max="8" width="13.88671875" customWidth="1"/>
    <col min="9" max="9" width="23.5546875" bestFit="1" customWidth="1"/>
  </cols>
  <sheetData>
    <row r="3" spans="3:9" ht="15" thickBot="1" x14ac:dyDescent="0.35"/>
    <row r="4" spans="3:9" ht="15" thickBot="1" x14ac:dyDescent="0.35">
      <c r="C4" s="3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</row>
    <row r="5" spans="3:9" ht="15" thickBot="1" x14ac:dyDescent="0.35">
      <c r="C5" s="10">
        <v>1</v>
      </c>
      <c r="D5" s="10">
        <v>2021</v>
      </c>
      <c r="E5" s="10">
        <v>12</v>
      </c>
      <c r="F5" s="10" t="s">
        <v>7</v>
      </c>
      <c r="G5" s="1" t="s">
        <v>10</v>
      </c>
      <c r="H5" s="1">
        <f>6900+1000+27000+23000+15000+15000+12640+10020</f>
        <v>110560</v>
      </c>
      <c r="I5" s="1">
        <v>24544</v>
      </c>
    </row>
    <row r="6" spans="3:9" ht="15" thickBot="1" x14ac:dyDescent="0.35">
      <c r="C6" s="11"/>
      <c r="D6" s="11"/>
      <c r="E6" s="11"/>
      <c r="F6" s="11"/>
      <c r="G6" s="1" t="s">
        <v>14</v>
      </c>
      <c r="H6" s="1">
        <f>3000+20000+30000+1760+9250+27500+7300+12500</f>
        <v>111310</v>
      </c>
      <c r="I6" s="1">
        <v>32835</v>
      </c>
    </row>
    <row r="7" spans="3:9" ht="15" thickBot="1" x14ac:dyDescent="0.35">
      <c r="C7" s="12"/>
      <c r="D7" s="12"/>
      <c r="E7" s="12"/>
      <c r="F7" s="12"/>
      <c r="G7" s="1" t="s">
        <v>16</v>
      </c>
      <c r="H7" s="1">
        <f>3000+3000+3000+800+1100</f>
        <v>10900</v>
      </c>
      <c r="I7" s="1">
        <v>5521</v>
      </c>
    </row>
    <row r="8" spans="3:9" ht="15" thickBot="1" x14ac:dyDescent="0.35">
      <c r="C8" s="10">
        <v>2</v>
      </c>
      <c r="D8" s="10">
        <v>2022</v>
      </c>
      <c r="E8" s="10">
        <v>1</v>
      </c>
      <c r="F8" s="10" t="s">
        <v>7</v>
      </c>
      <c r="G8" s="1" t="s">
        <v>10</v>
      </c>
      <c r="H8" s="1">
        <f>20020+17350+20000</f>
        <v>57370</v>
      </c>
      <c r="I8" s="1">
        <v>95687</v>
      </c>
    </row>
    <row r="9" spans="3:9" ht="15" thickBot="1" x14ac:dyDescent="0.35">
      <c r="C9" s="11"/>
      <c r="D9" s="11"/>
      <c r="E9" s="11"/>
      <c r="F9" s="11"/>
      <c r="G9" s="1" t="s">
        <v>12</v>
      </c>
      <c r="H9" s="1">
        <f>1400+1000+1800</f>
        <v>4200</v>
      </c>
      <c r="I9" s="1"/>
    </row>
    <row r="10" spans="3:9" ht="15" thickBot="1" x14ac:dyDescent="0.35">
      <c r="C10" s="11"/>
      <c r="D10" s="11"/>
      <c r="E10" s="11"/>
      <c r="F10" s="11"/>
      <c r="G10" s="1" t="s">
        <v>14</v>
      </c>
      <c r="H10" s="1">
        <f>15000+15970+19900</f>
        <v>50870</v>
      </c>
      <c r="I10" s="1">
        <v>98218</v>
      </c>
    </row>
    <row r="11" spans="3:9" ht="15" thickBot="1" x14ac:dyDescent="0.35">
      <c r="C11" s="11"/>
      <c r="D11" s="11"/>
      <c r="E11" s="11"/>
      <c r="F11" s="11"/>
      <c r="G11" s="1" t="s">
        <v>16</v>
      </c>
      <c r="H11" s="1">
        <f>900+2000+2100</f>
        <v>5000</v>
      </c>
      <c r="I11" s="1">
        <v>7958</v>
      </c>
    </row>
    <row r="12" spans="3:9" ht="15" thickBot="1" x14ac:dyDescent="0.35">
      <c r="C12" s="12"/>
      <c r="D12" s="12"/>
      <c r="E12" s="12"/>
      <c r="F12" s="12"/>
      <c r="G12" s="1" t="s">
        <v>21</v>
      </c>
      <c r="H12" s="1">
        <f>1800+1600+1800+1600</f>
        <v>6800</v>
      </c>
      <c r="I12" s="1">
        <v>6274</v>
      </c>
    </row>
    <row r="13" spans="3:9" ht="15" thickBot="1" x14ac:dyDescent="0.35">
      <c r="C13" s="10">
        <v>3</v>
      </c>
      <c r="D13" s="10">
        <v>2022</v>
      </c>
      <c r="E13" s="10">
        <v>2</v>
      </c>
      <c r="F13" s="10" t="s">
        <v>7</v>
      </c>
      <c r="G13" s="1" t="s">
        <v>10</v>
      </c>
      <c r="H13" s="1">
        <f>36380+20000+25100+30100</f>
        <v>111580</v>
      </c>
      <c r="I13" s="1">
        <v>107950</v>
      </c>
    </row>
    <row r="14" spans="3:9" ht="15" thickBot="1" x14ac:dyDescent="0.35">
      <c r="C14" s="11"/>
      <c r="D14" s="11"/>
      <c r="E14" s="11"/>
      <c r="F14" s="11"/>
      <c r="G14" s="1" t="s">
        <v>12</v>
      </c>
      <c r="H14" s="1">
        <f>200+500</f>
        <v>700</v>
      </c>
      <c r="I14" s="1">
        <v>3981</v>
      </c>
    </row>
    <row r="15" spans="3:9" ht="15" thickBot="1" x14ac:dyDescent="0.35">
      <c r="C15" s="11"/>
      <c r="D15" s="11"/>
      <c r="E15" s="11"/>
      <c r="F15" s="11"/>
      <c r="G15" s="1" t="s">
        <v>14</v>
      </c>
      <c r="H15" s="1">
        <f>33100+20000+25000+30000</f>
        <v>108100</v>
      </c>
      <c r="I15" s="1">
        <v>108002</v>
      </c>
    </row>
    <row r="16" spans="3:9" ht="15" thickBot="1" x14ac:dyDescent="0.35">
      <c r="C16" s="11"/>
      <c r="D16" s="11"/>
      <c r="E16" s="11"/>
      <c r="F16" s="11"/>
      <c r="G16" s="1" t="s">
        <v>16</v>
      </c>
      <c r="H16" s="1">
        <f>800+1400+1400+1620</f>
        <v>5220</v>
      </c>
      <c r="I16" s="1">
        <v>6895</v>
      </c>
    </row>
    <row r="17" spans="3:9" ht="15" thickBot="1" x14ac:dyDescent="0.35">
      <c r="C17" s="12"/>
      <c r="D17" s="12"/>
      <c r="E17" s="12"/>
      <c r="F17" s="12"/>
      <c r="G17" s="1" t="s">
        <v>21</v>
      </c>
      <c r="H17" s="1">
        <f>1000+200+200+1200+1400</f>
        <v>4000</v>
      </c>
      <c r="I17" s="1">
        <v>3189</v>
      </c>
    </row>
    <row r="18" spans="3:9" ht="15" thickBot="1" x14ac:dyDescent="0.35">
      <c r="C18" s="10">
        <v>4</v>
      </c>
      <c r="D18" s="10">
        <v>2022</v>
      </c>
      <c r="E18" s="10">
        <v>3</v>
      </c>
      <c r="F18" s="10" t="s">
        <v>7</v>
      </c>
      <c r="G18" s="1" t="s">
        <v>8</v>
      </c>
      <c r="H18" s="1">
        <f>900+4600</f>
        <v>5500</v>
      </c>
      <c r="I18" s="1"/>
    </row>
    <row r="19" spans="3:9" ht="15" thickBot="1" x14ac:dyDescent="0.35">
      <c r="C19" s="11"/>
      <c r="D19" s="11"/>
      <c r="E19" s="11"/>
      <c r="F19" s="11"/>
      <c r="G19" s="1" t="s">
        <v>10</v>
      </c>
      <c r="H19" s="1">
        <f>11400+12980+35430+24810</f>
        <v>84620</v>
      </c>
      <c r="I19" s="1">
        <v>124105</v>
      </c>
    </row>
    <row r="20" spans="3:9" ht="15" thickBot="1" x14ac:dyDescent="0.35">
      <c r="C20" s="11"/>
      <c r="D20" s="11"/>
      <c r="E20" s="11"/>
      <c r="F20" s="11"/>
      <c r="G20" s="1" t="s">
        <v>11</v>
      </c>
      <c r="H20" s="1">
        <v>15560</v>
      </c>
      <c r="I20" s="1"/>
    </row>
    <row r="21" spans="3:9" ht="15" thickBot="1" x14ac:dyDescent="0.35">
      <c r="C21" s="11"/>
      <c r="D21" s="11"/>
      <c r="E21" s="11"/>
      <c r="F21" s="11"/>
      <c r="G21" s="1" t="s">
        <v>12</v>
      </c>
      <c r="H21" s="1">
        <v>1280</v>
      </c>
      <c r="I21" s="1"/>
    </row>
    <row r="22" spans="3:9" ht="15" thickBot="1" x14ac:dyDescent="0.35">
      <c r="C22" s="11"/>
      <c r="D22" s="11"/>
      <c r="E22" s="11"/>
      <c r="F22" s="11"/>
      <c r="G22" s="1" t="s">
        <v>14</v>
      </c>
      <c r="H22" s="1">
        <f>15000+15000+15000+43700+23550</f>
        <v>112250</v>
      </c>
      <c r="I22" s="1">
        <v>121236</v>
      </c>
    </row>
    <row r="23" spans="3:9" ht="15" thickBot="1" x14ac:dyDescent="0.35">
      <c r="C23" s="11"/>
      <c r="D23" s="11"/>
      <c r="E23" s="11"/>
      <c r="F23" s="11"/>
      <c r="G23" s="1" t="s">
        <v>16</v>
      </c>
      <c r="H23" s="1"/>
      <c r="I23" s="1">
        <v>13</v>
      </c>
    </row>
    <row r="24" spans="3:9" ht="15" thickBot="1" x14ac:dyDescent="0.35">
      <c r="C24" s="11"/>
      <c r="D24" s="11"/>
      <c r="E24" s="11"/>
      <c r="F24" s="11"/>
      <c r="G24" s="1" t="s">
        <v>21</v>
      </c>
      <c r="H24" s="1">
        <f>1200+2000+800</f>
        <v>4000</v>
      </c>
      <c r="I24" s="1">
        <v>1660</v>
      </c>
    </row>
    <row r="25" spans="3:9" ht="15" thickBot="1" x14ac:dyDescent="0.35">
      <c r="C25" s="12"/>
      <c r="D25" s="12"/>
      <c r="E25" s="12"/>
      <c r="F25" s="12"/>
      <c r="G25" s="1" t="s">
        <v>23</v>
      </c>
      <c r="H25" s="1">
        <f>1000+980+5170</f>
        <v>7150</v>
      </c>
      <c r="I25" s="1">
        <v>5629</v>
      </c>
    </row>
    <row r="26" spans="3:9" ht="15" thickBot="1" x14ac:dyDescent="0.35">
      <c r="C26" s="10">
        <v>5</v>
      </c>
      <c r="D26" s="10">
        <v>2022</v>
      </c>
      <c r="E26" s="10">
        <v>4</v>
      </c>
      <c r="F26" s="10" t="s">
        <v>7</v>
      </c>
      <c r="G26" s="1" t="s">
        <v>8</v>
      </c>
      <c r="H26" s="1">
        <f>25000+4000+2100+9000</f>
        <v>40100</v>
      </c>
      <c r="I26" s="1">
        <v>19199</v>
      </c>
    </row>
    <row r="27" spans="3:9" ht="15" thickBot="1" x14ac:dyDescent="0.35">
      <c r="C27" s="11"/>
      <c r="D27" s="11"/>
      <c r="E27" s="11"/>
      <c r="F27" s="11"/>
      <c r="G27" s="1" t="s">
        <v>10</v>
      </c>
      <c r="H27" s="1"/>
      <c r="I27" s="1">
        <v>7448</v>
      </c>
    </row>
    <row r="28" spans="3:9" ht="15" thickBot="1" x14ac:dyDescent="0.35">
      <c r="C28" s="11"/>
      <c r="D28" s="11"/>
      <c r="E28" s="11"/>
      <c r="F28" s="11"/>
      <c r="G28" s="1" t="s">
        <v>11</v>
      </c>
      <c r="H28" s="1">
        <f>17000+18440+6200+22000</f>
        <v>63640</v>
      </c>
      <c r="I28" s="1">
        <v>37582</v>
      </c>
    </row>
    <row r="29" spans="3:9" ht="15" thickBot="1" x14ac:dyDescent="0.35">
      <c r="C29" s="11"/>
      <c r="D29" s="11"/>
      <c r="E29" s="11"/>
      <c r="F29" s="11"/>
      <c r="G29" s="1" t="s">
        <v>12</v>
      </c>
      <c r="H29" s="1"/>
      <c r="I29" s="1">
        <v>1894</v>
      </c>
    </row>
    <row r="30" spans="3:9" ht="15" thickBot="1" x14ac:dyDescent="0.35">
      <c r="C30" s="11"/>
      <c r="D30" s="11"/>
      <c r="E30" s="11"/>
      <c r="F30" s="11"/>
      <c r="G30" s="1" t="s">
        <v>13</v>
      </c>
      <c r="H30" s="1">
        <f>13130+12500+4370+15000</f>
        <v>45000</v>
      </c>
      <c r="I30" s="1"/>
    </row>
    <row r="31" spans="3:9" ht="15" thickBot="1" x14ac:dyDescent="0.35">
      <c r="C31" s="11"/>
      <c r="D31" s="11"/>
      <c r="E31" s="11"/>
      <c r="F31" s="11"/>
      <c r="G31" s="1" t="s">
        <v>14</v>
      </c>
      <c r="H31" s="1">
        <f>30000+24000+24000+25000+37850</f>
        <v>140850</v>
      </c>
      <c r="I31" s="1">
        <v>98206</v>
      </c>
    </row>
    <row r="32" spans="3:9" ht="15" thickBot="1" x14ac:dyDescent="0.35">
      <c r="C32" s="11"/>
      <c r="D32" s="11"/>
      <c r="E32" s="11"/>
      <c r="F32" s="11"/>
      <c r="G32" s="1" t="s">
        <v>15</v>
      </c>
      <c r="H32" s="1">
        <f>4030+5000+5000+4200+10900</f>
        <v>29130</v>
      </c>
      <c r="I32" s="1">
        <v>550</v>
      </c>
    </row>
    <row r="33" spans="3:9" ht="15" thickBot="1" x14ac:dyDescent="0.35">
      <c r="C33" s="11"/>
      <c r="D33" s="11"/>
      <c r="E33" s="11"/>
      <c r="F33" s="11"/>
      <c r="G33" s="1" t="s">
        <v>17</v>
      </c>
      <c r="H33" s="1">
        <v>7000</v>
      </c>
      <c r="I33" s="1"/>
    </row>
    <row r="34" spans="3:9" ht="15" thickBot="1" x14ac:dyDescent="0.35">
      <c r="C34" s="11"/>
      <c r="D34" s="11"/>
      <c r="E34" s="11"/>
      <c r="F34" s="11"/>
      <c r="G34" s="1" t="s">
        <v>18</v>
      </c>
      <c r="H34" s="1">
        <v>6000</v>
      </c>
      <c r="I34" s="1"/>
    </row>
    <row r="35" spans="3:9" ht="15" thickBot="1" x14ac:dyDescent="0.35">
      <c r="C35" s="11"/>
      <c r="D35" s="11"/>
      <c r="E35" s="11"/>
      <c r="F35" s="11"/>
      <c r="G35" s="1" t="s">
        <v>21</v>
      </c>
      <c r="H35" s="1">
        <v>400</v>
      </c>
      <c r="I35" s="1">
        <v>3178</v>
      </c>
    </row>
    <row r="36" spans="3:9" ht="15" thickBot="1" x14ac:dyDescent="0.35">
      <c r="C36" s="11"/>
      <c r="D36" s="11"/>
      <c r="E36" s="11"/>
      <c r="F36" s="11"/>
      <c r="G36" s="1" t="s">
        <v>22</v>
      </c>
      <c r="H36" s="1">
        <f>639+1000</f>
        <v>1639</v>
      </c>
      <c r="I36" s="1">
        <v>1404</v>
      </c>
    </row>
    <row r="37" spans="3:9" ht="15" thickBot="1" x14ac:dyDescent="0.35">
      <c r="C37" s="12"/>
      <c r="D37" s="12"/>
      <c r="E37" s="12"/>
      <c r="F37" s="12"/>
      <c r="G37" s="1" t="s">
        <v>23</v>
      </c>
      <c r="H37" s="1">
        <f>150+138+1407+880+190</f>
        <v>2765</v>
      </c>
      <c r="I37" s="1">
        <v>3809</v>
      </c>
    </row>
    <row r="38" spans="3:9" ht="15" thickBot="1" x14ac:dyDescent="0.35">
      <c r="C38" s="10">
        <v>6</v>
      </c>
      <c r="D38" s="10">
        <v>2022</v>
      </c>
      <c r="E38" s="10">
        <v>5</v>
      </c>
      <c r="F38" s="10" t="s">
        <v>7</v>
      </c>
      <c r="G38" s="1" t="s">
        <v>8</v>
      </c>
      <c r="H38" s="1">
        <v>21250</v>
      </c>
      <c r="I38" s="1">
        <v>30010</v>
      </c>
    </row>
    <row r="39" spans="3:9" ht="15" thickBot="1" x14ac:dyDescent="0.35">
      <c r="C39" s="11"/>
      <c r="D39" s="11"/>
      <c r="E39" s="11"/>
      <c r="F39" s="11"/>
      <c r="G39" s="1" t="s">
        <v>11</v>
      </c>
      <c r="H39" s="1">
        <v>6000</v>
      </c>
      <c r="I39" s="1">
        <v>39847</v>
      </c>
    </row>
    <row r="40" spans="3:9" ht="15" thickBot="1" x14ac:dyDescent="0.35">
      <c r="C40" s="11"/>
      <c r="D40" s="11"/>
      <c r="E40" s="11"/>
      <c r="F40" s="11"/>
      <c r="G40" s="1" t="s">
        <v>13</v>
      </c>
      <c r="H40" s="1"/>
      <c r="I40" s="1">
        <v>35923</v>
      </c>
    </row>
    <row r="41" spans="3:9" ht="15" thickBot="1" x14ac:dyDescent="0.35">
      <c r="C41" s="11"/>
      <c r="D41" s="11"/>
      <c r="E41" s="11"/>
      <c r="F41" s="11"/>
      <c r="G41" s="1" t="s">
        <v>14</v>
      </c>
      <c r="H41" s="1"/>
      <c r="I41" s="1">
        <v>57603</v>
      </c>
    </row>
    <row r="42" spans="3:9" ht="15" thickBot="1" x14ac:dyDescent="0.35">
      <c r="C42" s="11"/>
      <c r="D42" s="11"/>
      <c r="E42" s="11"/>
      <c r="F42" s="11"/>
      <c r="G42" s="1" t="s">
        <v>15</v>
      </c>
      <c r="H42" s="1">
        <v>3000</v>
      </c>
      <c r="I42" s="1">
        <v>26421</v>
      </c>
    </row>
    <row r="43" spans="3:9" ht="15" thickBot="1" x14ac:dyDescent="0.35">
      <c r="C43" s="11"/>
      <c r="D43" s="11"/>
      <c r="E43" s="11"/>
      <c r="F43" s="11"/>
      <c r="G43" s="1" t="s">
        <v>17</v>
      </c>
      <c r="H43" s="1"/>
      <c r="I43" s="1">
        <v>6238</v>
      </c>
    </row>
    <row r="44" spans="3:9" ht="15" thickBot="1" x14ac:dyDescent="0.35">
      <c r="C44" s="11"/>
      <c r="D44" s="11"/>
      <c r="E44" s="11"/>
      <c r="F44" s="11"/>
      <c r="G44" s="1" t="s">
        <v>18</v>
      </c>
      <c r="H44" s="1">
        <v>4000</v>
      </c>
      <c r="I44" s="1">
        <v>1210</v>
      </c>
    </row>
    <row r="45" spans="3:9" ht="15" thickBot="1" x14ac:dyDescent="0.35">
      <c r="C45" s="11"/>
      <c r="D45" s="11"/>
      <c r="E45" s="11"/>
      <c r="F45" s="11"/>
      <c r="G45" s="1" t="s">
        <v>21</v>
      </c>
      <c r="H45" s="1">
        <f>1000+2200</f>
        <v>3200</v>
      </c>
      <c r="I45" s="1">
        <v>461</v>
      </c>
    </row>
    <row r="46" spans="3:9" ht="15" thickBot="1" x14ac:dyDescent="0.35">
      <c r="C46" s="11"/>
      <c r="D46" s="11"/>
      <c r="E46" s="11"/>
      <c r="F46" s="11"/>
      <c r="G46" s="1" t="s">
        <v>22</v>
      </c>
      <c r="H46" s="1">
        <v>3000</v>
      </c>
      <c r="I46" s="1">
        <v>85</v>
      </c>
    </row>
    <row r="47" spans="3:9" ht="15" thickBot="1" x14ac:dyDescent="0.35">
      <c r="C47" s="12"/>
      <c r="D47" s="12"/>
      <c r="E47" s="12"/>
      <c r="F47" s="12"/>
      <c r="G47" s="1" t="s">
        <v>23</v>
      </c>
      <c r="H47" s="1">
        <f>4800+484</f>
        <v>5284</v>
      </c>
      <c r="I47" s="1">
        <v>20</v>
      </c>
    </row>
    <row r="48" spans="3:9" ht="15" thickBot="1" x14ac:dyDescent="0.35">
      <c r="C48" s="10">
        <v>7</v>
      </c>
      <c r="D48" s="10">
        <v>2022</v>
      </c>
      <c r="E48" s="10">
        <v>6</v>
      </c>
      <c r="F48" s="10" t="s">
        <v>7</v>
      </c>
      <c r="G48" s="1" t="s">
        <v>8</v>
      </c>
      <c r="H48" s="1"/>
      <c r="I48" s="1">
        <v>14924</v>
      </c>
    </row>
    <row r="49" spans="3:15" ht="15" thickBot="1" x14ac:dyDescent="0.35">
      <c r="C49" s="11"/>
      <c r="D49" s="11"/>
      <c r="E49" s="11"/>
      <c r="F49" s="11"/>
      <c r="G49" s="1" t="s">
        <v>11</v>
      </c>
      <c r="H49" s="1"/>
      <c r="I49" s="1">
        <v>6224</v>
      </c>
    </row>
    <row r="50" spans="3:15" ht="15" thickBot="1" x14ac:dyDescent="0.35">
      <c r="C50" s="11"/>
      <c r="D50" s="11"/>
      <c r="E50" s="11"/>
      <c r="F50" s="11"/>
      <c r="G50" s="1" t="s">
        <v>13</v>
      </c>
      <c r="H50" s="1"/>
      <c r="I50" s="1">
        <v>7915</v>
      </c>
    </row>
    <row r="51" spans="3:15" ht="15" thickBot="1" x14ac:dyDescent="0.35">
      <c r="C51" s="11"/>
      <c r="D51" s="11"/>
      <c r="E51" s="11"/>
      <c r="F51" s="11"/>
      <c r="G51" s="1" t="s">
        <v>17</v>
      </c>
      <c r="H51" s="1"/>
      <c r="I51" s="1">
        <v>2768</v>
      </c>
    </row>
    <row r="52" spans="3:15" ht="15" thickBot="1" x14ac:dyDescent="0.35">
      <c r="C52" s="11"/>
      <c r="D52" s="11"/>
      <c r="E52" s="11"/>
      <c r="F52" s="11"/>
      <c r="G52" s="1" t="s">
        <v>18</v>
      </c>
      <c r="H52" s="1"/>
      <c r="I52" s="1">
        <v>7971</v>
      </c>
    </row>
    <row r="53" spans="3:15" ht="15" thickBot="1" x14ac:dyDescent="0.35">
      <c r="C53" s="11"/>
      <c r="D53" s="11"/>
      <c r="E53" s="11"/>
      <c r="F53" s="11"/>
      <c r="G53" s="1" t="s">
        <v>21</v>
      </c>
      <c r="H53" s="1"/>
      <c r="I53" s="1">
        <v>2613</v>
      </c>
    </row>
    <row r="54" spans="3:15" ht="15" thickBot="1" x14ac:dyDescent="0.35">
      <c r="C54" s="11"/>
      <c r="D54" s="11"/>
      <c r="E54" s="11"/>
      <c r="F54" s="11"/>
      <c r="G54" s="1" t="s">
        <v>22</v>
      </c>
      <c r="H54" s="1"/>
      <c r="I54" s="1">
        <v>2785</v>
      </c>
    </row>
    <row r="55" spans="3:15" ht="15" thickBot="1" x14ac:dyDescent="0.35">
      <c r="C55" s="12"/>
      <c r="D55" s="12"/>
      <c r="E55" s="12"/>
      <c r="F55" s="12"/>
      <c r="G55" s="1" t="s">
        <v>23</v>
      </c>
      <c r="H55" s="1"/>
      <c r="I55" s="1">
        <v>4871</v>
      </c>
    </row>
    <row r="56" spans="3:15" ht="15" thickBot="1" x14ac:dyDescent="0.35">
      <c r="C56" s="10">
        <v>8</v>
      </c>
      <c r="D56" s="10">
        <v>2022</v>
      </c>
      <c r="E56" s="10">
        <v>7</v>
      </c>
      <c r="F56" s="10" t="s">
        <v>7</v>
      </c>
      <c r="G56" s="1" t="s">
        <v>15</v>
      </c>
      <c r="H56" s="1"/>
      <c r="I56" s="1">
        <v>1000</v>
      </c>
    </row>
    <row r="57" spans="3:15" ht="15" thickBot="1" x14ac:dyDescent="0.35">
      <c r="C57" s="12"/>
      <c r="D57" s="12"/>
      <c r="E57" s="12"/>
      <c r="F57" s="12"/>
      <c r="G57" s="1" t="s">
        <v>8</v>
      </c>
      <c r="H57" s="1">
        <v>28000</v>
      </c>
      <c r="I57" s="1"/>
    </row>
    <row r="58" spans="3:15" ht="15" thickBot="1" x14ac:dyDescent="0.35">
      <c r="C58" s="10">
        <v>9</v>
      </c>
      <c r="D58" s="10">
        <v>2022</v>
      </c>
      <c r="E58" s="10">
        <v>8</v>
      </c>
      <c r="F58" s="10" t="s">
        <v>7</v>
      </c>
      <c r="G58" s="1" t="s">
        <v>8</v>
      </c>
      <c r="H58" s="1"/>
      <c r="I58" s="1">
        <v>14856</v>
      </c>
    </row>
    <row r="59" spans="3:15" ht="15" thickBot="1" x14ac:dyDescent="0.35">
      <c r="C59" s="11"/>
      <c r="D59" s="11"/>
      <c r="E59" s="11"/>
      <c r="F59" s="11"/>
      <c r="G59" s="1" t="s">
        <v>11</v>
      </c>
      <c r="H59" s="1">
        <f>5000+3189</f>
        <v>8189</v>
      </c>
      <c r="I59" s="1">
        <v>300</v>
      </c>
    </row>
    <row r="60" spans="3:15" ht="15" thickBot="1" x14ac:dyDescent="0.35">
      <c r="C60" s="11"/>
      <c r="D60" s="11"/>
      <c r="E60" s="11"/>
      <c r="F60" s="11"/>
      <c r="G60" s="1" t="s">
        <v>13</v>
      </c>
      <c r="H60" s="1"/>
      <c r="I60" s="1">
        <v>526</v>
      </c>
      <c r="O60" s="5"/>
    </row>
    <row r="61" spans="3:15" ht="15" thickBot="1" x14ac:dyDescent="0.35">
      <c r="C61" s="11"/>
      <c r="D61" s="11"/>
      <c r="E61" s="11"/>
      <c r="F61" s="11"/>
      <c r="G61" s="1" t="s">
        <v>14</v>
      </c>
      <c r="H61" s="1"/>
      <c r="I61" s="1">
        <v>2128</v>
      </c>
    </row>
    <row r="62" spans="3:15" ht="15" thickBot="1" x14ac:dyDescent="0.35">
      <c r="C62" s="11"/>
      <c r="D62" s="11"/>
      <c r="E62" s="11"/>
      <c r="F62" s="11"/>
      <c r="G62" s="1" t="s">
        <v>15</v>
      </c>
      <c r="H62" s="1">
        <f>3000+1800+4750</f>
        <v>9550</v>
      </c>
      <c r="I62" s="1">
        <v>6792</v>
      </c>
    </row>
    <row r="63" spans="3:15" ht="15" thickBot="1" x14ac:dyDescent="0.35">
      <c r="C63" s="11"/>
      <c r="D63" s="11"/>
      <c r="E63" s="11"/>
      <c r="F63" s="11"/>
      <c r="G63" s="1" t="s">
        <v>16</v>
      </c>
      <c r="H63" s="1"/>
      <c r="I63" s="1">
        <v>654</v>
      </c>
    </row>
    <row r="64" spans="3:15" ht="15" thickBot="1" x14ac:dyDescent="0.35">
      <c r="C64" s="11"/>
      <c r="D64" s="11"/>
      <c r="E64" s="11"/>
      <c r="F64" s="11"/>
      <c r="G64" s="1" t="s">
        <v>17</v>
      </c>
      <c r="H64" s="1">
        <f>3000+2500+850+3000</f>
        <v>9350</v>
      </c>
      <c r="I64" s="1">
        <v>857</v>
      </c>
      <c r="M64" s="5"/>
      <c r="N64" s="5"/>
    </row>
    <row r="65" spans="3:9" ht="15" thickBot="1" x14ac:dyDescent="0.35">
      <c r="C65" s="11"/>
      <c r="D65" s="11"/>
      <c r="E65" s="11"/>
      <c r="F65" s="11"/>
      <c r="G65" s="1" t="s">
        <v>18</v>
      </c>
      <c r="H65" s="1">
        <f>2015+1300</f>
        <v>3315</v>
      </c>
      <c r="I65" s="1"/>
    </row>
    <row r="66" spans="3:9" ht="15" thickBot="1" x14ac:dyDescent="0.35">
      <c r="C66" s="11"/>
      <c r="D66" s="11"/>
      <c r="E66" s="11"/>
      <c r="F66" s="11"/>
      <c r="G66" s="1" t="s">
        <v>22</v>
      </c>
      <c r="H66" s="1">
        <v>1000</v>
      </c>
      <c r="I66" s="1">
        <v>1154</v>
      </c>
    </row>
    <row r="67" spans="3:9" ht="15" thickBot="1" x14ac:dyDescent="0.35">
      <c r="C67" s="12"/>
      <c r="D67" s="12"/>
      <c r="E67" s="12"/>
      <c r="F67" s="12"/>
      <c r="G67" s="1" t="s">
        <v>23</v>
      </c>
      <c r="H67" s="1">
        <f>1840+1000</f>
        <v>2840</v>
      </c>
      <c r="I67" s="1">
        <v>1441</v>
      </c>
    </row>
    <row r="68" spans="3:9" ht="15" thickBot="1" x14ac:dyDescent="0.35">
      <c r="C68" s="10">
        <v>10</v>
      </c>
      <c r="D68" s="10">
        <v>2022</v>
      </c>
      <c r="E68" s="10">
        <v>9</v>
      </c>
      <c r="F68" s="10" t="s">
        <v>7</v>
      </c>
      <c r="G68" s="1" t="s">
        <v>8</v>
      </c>
      <c r="H68" s="1">
        <v>6004</v>
      </c>
      <c r="I68" s="1">
        <v>19200</v>
      </c>
    </row>
    <row r="69" spans="3:9" ht="15" thickBot="1" x14ac:dyDescent="0.35">
      <c r="C69" s="11"/>
      <c r="D69" s="11"/>
      <c r="E69" s="11"/>
      <c r="F69" s="11"/>
      <c r="G69" s="1" t="s">
        <v>11</v>
      </c>
      <c r="H69" s="1">
        <v>20000</v>
      </c>
      <c r="I69" s="1">
        <v>23941</v>
      </c>
    </row>
    <row r="70" spans="3:9" ht="15" thickBot="1" x14ac:dyDescent="0.35">
      <c r="C70" s="11"/>
      <c r="D70" s="11"/>
      <c r="E70" s="11"/>
      <c r="F70" s="11"/>
      <c r="G70" s="1" t="s">
        <v>13</v>
      </c>
      <c r="H70" s="1"/>
      <c r="I70" s="1">
        <v>7</v>
      </c>
    </row>
    <row r="71" spans="3:9" ht="15" thickBot="1" x14ac:dyDescent="0.35">
      <c r="C71" s="11"/>
      <c r="D71" s="11"/>
      <c r="E71" s="11"/>
      <c r="F71" s="11"/>
      <c r="G71" s="1" t="s">
        <v>14</v>
      </c>
      <c r="H71" s="1"/>
      <c r="I71" s="1">
        <v>2247</v>
      </c>
    </row>
    <row r="72" spans="3:9" ht="15" thickBot="1" x14ac:dyDescent="0.35">
      <c r="C72" s="11"/>
      <c r="D72" s="11"/>
      <c r="E72" s="11"/>
      <c r="F72" s="11"/>
      <c r="G72" s="1" t="s">
        <v>15</v>
      </c>
      <c r="H72" s="1">
        <f>4000+9000</f>
        <v>13000</v>
      </c>
      <c r="I72" s="1">
        <v>11608</v>
      </c>
    </row>
    <row r="73" spans="3:9" ht="15" thickBot="1" x14ac:dyDescent="0.35">
      <c r="C73" s="11"/>
      <c r="D73" s="11"/>
      <c r="E73" s="11"/>
      <c r="F73" s="11"/>
      <c r="G73" s="1" t="s">
        <v>16</v>
      </c>
      <c r="H73" s="1"/>
      <c r="I73" s="1">
        <v>12</v>
      </c>
    </row>
    <row r="74" spans="3:9" ht="15" thickBot="1" x14ac:dyDescent="0.35">
      <c r="C74" s="11"/>
      <c r="D74" s="11"/>
      <c r="E74" s="11"/>
      <c r="F74" s="11"/>
      <c r="G74" s="1" t="s">
        <v>17</v>
      </c>
      <c r="H74" s="1">
        <f>5000+3000</f>
        <v>8000</v>
      </c>
      <c r="I74" s="1">
        <v>11101</v>
      </c>
    </row>
    <row r="75" spans="3:9" ht="15" thickBot="1" x14ac:dyDescent="0.35">
      <c r="C75" s="11"/>
      <c r="D75" s="11"/>
      <c r="E75" s="11"/>
      <c r="F75" s="11"/>
      <c r="G75" s="1" t="s">
        <v>18</v>
      </c>
      <c r="H75" s="1">
        <v>3500</v>
      </c>
      <c r="I75" s="1">
        <v>6815</v>
      </c>
    </row>
    <row r="76" spans="3:9" ht="15" thickBot="1" x14ac:dyDescent="0.35">
      <c r="C76" s="11"/>
      <c r="D76" s="11"/>
      <c r="E76" s="11"/>
      <c r="F76" s="11"/>
      <c r="G76" s="1" t="s">
        <v>21</v>
      </c>
      <c r="H76" s="1"/>
      <c r="I76" s="1">
        <v>2</v>
      </c>
    </row>
    <row r="77" spans="3:9" ht="15" thickBot="1" x14ac:dyDescent="0.35">
      <c r="C77" s="11"/>
      <c r="D77" s="11"/>
      <c r="E77" s="11"/>
      <c r="F77" s="11"/>
      <c r="G77" s="1" t="s">
        <v>22</v>
      </c>
      <c r="H77" s="1">
        <v>512</v>
      </c>
      <c r="I77" s="1">
        <v>513</v>
      </c>
    </row>
    <row r="78" spans="3:9" ht="15" thickBot="1" x14ac:dyDescent="0.35">
      <c r="C78" s="12"/>
      <c r="D78" s="12"/>
      <c r="E78" s="12"/>
      <c r="F78" s="12"/>
      <c r="G78" s="1" t="s">
        <v>23</v>
      </c>
      <c r="H78" s="1">
        <f>2000+500</f>
        <v>2500</v>
      </c>
      <c r="I78" s="1">
        <v>4271</v>
      </c>
    </row>
    <row r="79" spans="3:9" ht="15" thickBot="1" x14ac:dyDescent="0.35">
      <c r="C79" s="10">
        <v>11</v>
      </c>
      <c r="D79" s="10">
        <v>2022</v>
      </c>
      <c r="E79" s="10">
        <v>10</v>
      </c>
      <c r="F79" s="10" t="s">
        <v>7</v>
      </c>
      <c r="G79" s="1" t="s">
        <v>8</v>
      </c>
      <c r="H79" s="1"/>
      <c r="I79" s="1">
        <v>1301</v>
      </c>
    </row>
    <row r="80" spans="3:9" ht="15" thickBot="1" x14ac:dyDescent="0.35">
      <c r="C80" s="11"/>
      <c r="D80" s="11"/>
      <c r="E80" s="11"/>
      <c r="F80" s="11"/>
      <c r="G80" s="1" t="s">
        <v>10</v>
      </c>
      <c r="H80" s="1"/>
      <c r="I80" s="1">
        <v>3836</v>
      </c>
    </row>
    <row r="81" spans="3:12" ht="15" thickBot="1" x14ac:dyDescent="0.35">
      <c r="C81" s="11"/>
      <c r="D81" s="11"/>
      <c r="E81" s="11"/>
      <c r="F81" s="11"/>
      <c r="G81" s="1" t="s">
        <v>11</v>
      </c>
      <c r="H81" s="1">
        <f>6000+5750</f>
        <v>11750</v>
      </c>
      <c r="I81" s="1">
        <v>16105</v>
      </c>
    </row>
    <row r="82" spans="3:12" ht="15" thickBot="1" x14ac:dyDescent="0.35">
      <c r="C82" s="11"/>
      <c r="D82" s="11"/>
      <c r="E82" s="11"/>
      <c r="F82" s="11"/>
      <c r="G82" s="1" t="s">
        <v>12</v>
      </c>
      <c r="H82" s="1"/>
      <c r="I82" s="1">
        <v>234</v>
      </c>
    </row>
    <row r="83" spans="3:12" ht="15" thickBot="1" x14ac:dyDescent="0.35">
      <c r="C83" s="11"/>
      <c r="D83" s="11"/>
      <c r="E83" s="11"/>
      <c r="F83" s="11"/>
      <c r="G83" s="1" t="s">
        <v>14</v>
      </c>
      <c r="H83" s="1"/>
      <c r="I83" s="1">
        <v>144</v>
      </c>
    </row>
    <row r="84" spans="3:12" ht="15" thickBot="1" x14ac:dyDescent="0.35">
      <c r="C84" s="11"/>
      <c r="D84" s="11"/>
      <c r="E84" s="11"/>
      <c r="F84" s="11"/>
      <c r="G84" s="1" t="s">
        <v>15</v>
      </c>
      <c r="H84" s="1">
        <f>3000+2850</f>
        <v>5850</v>
      </c>
      <c r="I84" s="1">
        <v>7582</v>
      </c>
    </row>
    <row r="85" spans="3:12" ht="15" thickBot="1" x14ac:dyDescent="0.35">
      <c r="C85" s="11"/>
      <c r="D85" s="11"/>
      <c r="E85" s="11"/>
      <c r="F85" s="11"/>
      <c r="G85" s="1" t="s">
        <v>16</v>
      </c>
      <c r="H85" s="1"/>
      <c r="I85" s="1">
        <v>34</v>
      </c>
    </row>
    <row r="86" spans="3:12" ht="15" thickBot="1" x14ac:dyDescent="0.35">
      <c r="C86" s="11"/>
      <c r="D86" s="11"/>
      <c r="E86" s="11"/>
      <c r="F86" s="11"/>
      <c r="G86" s="1" t="s">
        <v>17</v>
      </c>
      <c r="H86" s="1">
        <f>1500+1400</f>
        <v>2900</v>
      </c>
      <c r="I86" s="1">
        <v>5807</v>
      </c>
    </row>
    <row r="87" spans="3:12" ht="15" thickBot="1" x14ac:dyDescent="0.35">
      <c r="C87" s="11"/>
      <c r="D87" s="11"/>
      <c r="E87" s="11"/>
      <c r="F87" s="11"/>
      <c r="G87" s="1" t="s">
        <v>18</v>
      </c>
      <c r="H87" s="1">
        <f>1480+2850</f>
        <v>4330</v>
      </c>
      <c r="I87" s="1">
        <v>4281</v>
      </c>
    </row>
    <row r="88" spans="3:12" ht="15" thickBot="1" x14ac:dyDescent="0.35">
      <c r="C88" s="11"/>
      <c r="D88" s="11"/>
      <c r="E88" s="11"/>
      <c r="F88" s="11"/>
      <c r="G88" s="1" t="s">
        <v>19</v>
      </c>
      <c r="H88" s="1">
        <v>1700</v>
      </c>
      <c r="I88" s="1">
        <v>1504</v>
      </c>
    </row>
    <row r="89" spans="3:12" ht="15" thickBot="1" x14ac:dyDescent="0.35">
      <c r="C89" s="11"/>
      <c r="D89" s="11"/>
      <c r="E89" s="11"/>
      <c r="F89" s="11"/>
      <c r="G89" s="1" t="s">
        <v>20</v>
      </c>
      <c r="H89" s="1">
        <v>2600</v>
      </c>
      <c r="I89" s="1">
        <v>161</v>
      </c>
    </row>
    <row r="90" spans="3:12" ht="15" thickBot="1" x14ac:dyDescent="0.35">
      <c r="C90" s="12"/>
      <c r="D90" s="12"/>
      <c r="E90" s="12"/>
      <c r="F90" s="12"/>
      <c r="G90" s="1" t="s">
        <v>23</v>
      </c>
      <c r="H90" s="1">
        <f>1000+1000</f>
        <v>2000</v>
      </c>
      <c r="I90" s="1">
        <v>2001</v>
      </c>
    </row>
    <row r="91" spans="3:12" ht="15" thickBot="1" x14ac:dyDescent="0.35">
      <c r="C91" s="7">
        <v>12</v>
      </c>
      <c r="D91" s="7">
        <v>2022</v>
      </c>
      <c r="E91" s="7">
        <v>11</v>
      </c>
      <c r="F91" s="7" t="s">
        <v>7</v>
      </c>
      <c r="G91" s="1" t="s">
        <v>8</v>
      </c>
      <c r="H91" s="1"/>
      <c r="I91" s="1">
        <v>10117</v>
      </c>
    </row>
    <row r="92" spans="3:12" ht="15" thickBot="1" x14ac:dyDescent="0.35">
      <c r="C92" s="8"/>
      <c r="D92" s="8"/>
      <c r="E92" s="8"/>
      <c r="F92" s="8"/>
      <c r="G92" s="1" t="s">
        <v>10</v>
      </c>
      <c r="H92" s="1"/>
      <c r="I92" s="1">
        <v>37</v>
      </c>
    </row>
    <row r="93" spans="3:12" ht="15" thickBot="1" x14ac:dyDescent="0.35">
      <c r="C93" s="8"/>
      <c r="D93" s="8"/>
      <c r="E93" s="8"/>
      <c r="F93" s="8"/>
      <c r="G93" s="1" t="s">
        <v>11</v>
      </c>
      <c r="H93" s="1">
        <f>4000+8000</f>
        <v>12000</v>
      </c>
      <c r="I93" s="1">
        <v>3965</v>
      </c>
      <c r="L93" s="6"/>
    </row>
    <row r="94" spans="3:12" ht="15" thickBot="1" x14ac:dyDescent="0.35">
      <c r="C94" s="8"/>
      <c r="D94" s="8"/>
      <c r="E94" s="8"/>
      <c r="F94" s="8"/>
      <c r="G94" s="1" t="s">
        <v>14</v>
      </c>
      <c r="H94" s="1">
        <v>9670</v>
      </c>
      <c r="I94" s="1">
        <v>9661</v>
      </c>
    </row>
    <row r="95" spans="3:12" ht="15" thickBot="1" x14ac:dyDescent="0.35">
      <c r="C95" s="8"/>
      <c r="D95" s="8"/>
      <c r="E95" s="8"/>
      <c r="F95" s="8"/>
      <c r="G95" s="1" t="s">
        <v>15</v>
      </c>
      <c r="H95" s="1">
        <v>4600</v>
      </c>
      <c r="I95" s="1">
        <v>7620</v>
      </c>
    </row>
    <row r="96" spans="3:12" ht="15" thickBot="1" x14ac:dyDescent="0.35">
      <c r="C96" s="8"/>
      <c r="D96" s="8"/>
      <c r="E96" s="8"/>
      <c r="F96" s="8"/>
      <c r="G96" s="1" t="s">
        <v>17</v>
      </c>
      <c r="H96" s="1">
        <v>1292</v>
      </c>
      <c r="I96" s="1">
        <v>1293</v>
      </c>
    </row>
    <row r="97" spans="3:9" ht="15" thickBot="1" x14ac:dyDescent="0.35">
      <c r="C97" s="8"/>
      <c r="D97" s="8"/>
      <c r="E97" s="8"/>
      <c r="F97" s="8"/>
      <c r="G97" s="1" t="s">
        <v>18</v>
      </c>
      <c r="H97" s="1">
        <v>1260</v>
      </c>
      <c r="I97" s="1">
        <v>1261</v>
      </c>
    </row>
    <row r="98" spans="3:9" ht="15" thickBot="1" x14ac:dyDescent="0.35">
      <c r="C98" s="8"/>
      <c r="D98" s="8"/>
      <c r="E98" s="8"/>
      <c r="F98" s="8"/>
      <c r="G98" s="1" t="s">
        <v>19</v>
      </c>
      <c r="H98" s="1">
        <v>500</v>
      </c>
      <c r="I98" s="1">
        <v>571</v>
      </c>
    </row>
    <row r="99" spans="3:9" ht="15" thickBot="1" x14ac:dyDescent="0.35">
      <c r="C99" s="8"/>
      <c r="D99" s="8"/>
      <c r="E99" s="8"/>
      <c r="F99" s="8"/>
      <c r="G99" s="1" t="s">
        <v>20</v>
      </c>
      <c r="H99" s="1">
        <v>1000</v>
      </c>
      <c r="I99" s="1">
        <v>3380</v>
      </c>
    </row>
    <row r="100" spans="3:9" ht="15" thickBot="1" x14ac:dyDescent="0.35">
      <c r="C100" s="9"/>
      <c r="D100" s="9"/>
      <c r="E100" s="9"/>
      <c r="F100" s="9"/>
      <c r="G100" s="1" t="s">
        <v>21</v>
      </c>
      <c r="H100" s="1"/>
      <c r="I100" s="1">
        <v>563</v>
      </c>
    </row>
    <row r="101" spans="3:9" ht="15" thickBot="1" x14ac:dyDescent="0.35">
      <c r="C101" s="7">
        <v>13</v>
      </c>
      <c r="D101" s="7">
        <v>2022</v>
      </c>
      <c r="E101" s="7">
        <v>12</v>
      </c>
      <c r="F101" s="7" t="s">
        <v>7</v>
      </c>
      <c r="G101" s="1" t="s">
        <v>8</v>
      </c>
      <c r="H101" s="1">
        <f>39200+8000</f>
        <v>47200</v>
      </c>
      <c r="I101" s="1">
        <v>24154</v>
      </c>
    </row>
    <row r="102" spans="3:9" ht="15" thickBot="1" x14ac:dyDescent="0.35">
      <c r="C102" s="8"/>
      <c r="D102" s="8"/>
      <c r="E102" s="8"/>
      <c r="F102" s="8"/>
      <c r="G102" s="1" t="s">
        <v>10</v>
      </c>
      <c r="H102" s="1"/>
      <c r="I102" s="1">
        <v>16</v>
      </c>
    </row>
    <row r="103" spans="3:9" ht="15" thickBot="1" x14ac:dyDescent="0.35">
      <c r="C103" s="8"/>
      <c r="D103" s="8"/>
      <c r="E103" s="8"/>
      <c r="F103" s="8"/>
      <c r="G103" s="1" t="s">
        <v>11</v>
      </c>
      <c r="H103" s="1">
        <v>12000</v>
      </c>
      <c r="I103" s="1">
        <v>8031</v>
      </c>
    </row>
    <row r="104" spans="3:9" ht="15" thickBot="1" x14ac:dyDescent="0.35">
      <c r="C104" s="8"/>
      <c r="D104" s="8"/>
      <c r="E104" s="8"/>
      <c r="F104" s="8"/>
      <c r="G104" s="1" t="s">
        <v>13</v>
      </c>
      <c r="H104" s="1">
        <v>2768</v>
      </c>
      <c r="I104" s="1">
        <v>132</v>
      </c>
    </row>
    <row r="105" spans="3:9" ht="15" thickBot="1" x14ac:dyDescent="0.35">
      <c r="C105" s="8"/>
      <c r="D105" s="8"/>
      <c r="E105" s="8"/>
      <c r="F105" s="8"/>
      <c r="G105" s="1" t="s">
        <v>14</v>
      </c>
      <c r="H105" s="1"/>
      <c r="I105" s="1">
        <v>204</v>
      </c>
    </row>
    <row r="106" spans="3:9" ht="15" thickBot="1" x14ac:dyDescent="0.35">
      <c r="C106" s="8"/>
      <c r="D106" s="8"/>
      <c r="E106" s="8"/>
      <c r="F106" s="8"/>
      <c r="G106" s="1" t="s">
        <v>15</v>
      </c>
      <c r="H106" s="1"/>
      <c r="I106" s="1">
        <v>160</v>
      </c>
    </row>
    <row r="107" spans="3:9" ht="15" thickBot="1" x14ac:dyDescent="0.35">
      <c r="C107" s="8"/>
      <c r="D107" s="8"/>
      <c r="E107" s="8"/>
      <c r="F107" s="8"/>
      <c r="G107" s="1" t="s">
        <v>16</v>
      </c>
      <c r="H107" s="1"/>
      <c r="I107" s="1">
        <v>29</v>
      </c>
    </row>
    <row r="108" spans="3:9" ht="15" thickBot="1" x14ac:dyDescent="0.35">
      <c r="C108" s="8"/>
      <c r="D108" s="8"/>
      <c r="E108" s="8"/>
      <c r="F108" s="8"/>
      <c r="G108" s="1" t="s">
        <v>17</v>
      </c>
      <c r="H108" s="1">
        <f>5000+2100</f>
        <v>7100</v>
      </c>
      <c r="I108" s="1">
        <v>2103</v>
      </c>
    </row>
    <row r="109" spans="3:9" ht="15" thickBot="1" x14ac:dyDescent="0.35">
      <c r="C109" s="8"/>
      <c r="D109" s="8"/>
      <c r="E109" s="8"/>
      <c r="F109" s="8"/>
      <c r="G109" s="1" t="s">
        <v>18</v>
      </c>
      <c r="H109" s="1">
        <f>3000+1740</f>
        <v>4740</v>
      </c>
      <c r="I109" s="1">
        <v>1741</v>
      </c>
    </row>
    <row r="110" spans="3:9" ht="15" thickBot="1" x14ac:dyDescent="0.35">
      <c r="C110" s="8"/>
      <c r="D110" s="8"/>
      <c r="E110" s="8"/>
      <c r="F110" s="8"/>
      <c r="G110" s="1" t="s">
        <v>19</v>
      </c>
      <c r="H110" s="1">
        <v>700</v>
      </c>
      <c r="I110" s="1"/>
    </row>
    <row r="111" spans="3:9" ht="15" thickBot="1" x14ac:dyDescent="0.35">
      <c r="C111" s="9"/>
      <c r="D111" s="9"/>
      <c r="E111" s="9"/>
      <c r="F111" s="9"/>
      <c r="G111" s="1" t="s">
        <v>23</v>
      </c>
      <c r="H111" s="1">
        <f>500+1000</f>
        <v>1500</v>
      </c>
      <c r="I111" s="1">
        <v>1001</v>
      </c>
    </row>
    <row r="112" spans="3:9" ht="15" thickBot="1" x14ac:dyDescent="0.35">
      <c r="C112" s="7">
        <v>14</v>
      </c>
      <c r="D112" s="7">
        <v>2023</v>
      </c>
      <c r="E112" s="7">
        <v>1</v>
      </c>
      <c r="F112" s="7" t="s">
        <v>7</v>
      </c>
      <c r="G112" s="1" t="s">
        <v>8</v>
      </c>
      <c r="H112" s="1"/>
      <c r="I112" s="1">
        <v>4931</v>
      </c>
    </row>
    <row r="113" spans="3:9" ht="15" thickBot="1" x14ac:dyDescent="0.35">
      <c r="C113" s="8"/>
      <c r="D113" s="8"/>
      <c r="E113" s="8"/>
      <c r="F113" s="8"/>
      <c r="G113" s="1" t="s">
        <v>9</v>
      </c>
      <c r="H113" s="1">
        <v>36000</v>
      </c>
      <c r="I113" s="1">
        <v>17561</v>
      </c>
    </row>
    <row r="114" spans="3:9" ht="15" thickBot="1" x14ac:dyDescent="0.35">
      <c r="C114" s="8"/>
      <c r="D114" s="8"/>
      <c r="E114" s="8"/>
      <c r="F114" s="8"/>
      <c r="G114" s="1" t="s">
        <v>11</v>
      </c>
      <c r="H114" s="1">
        <v>13000</v>
      </c>
      <c r="I114" s="1">
        <v>14802</v>
      </c>
    </row>
    <row r="115" spans="3:9" ht="15" thickBot="1" x14ac:dyDescent="0.35">
      <c r="C115" s="8"/>
      <c r="D115" s="8"/>
      <c r="E115" s="8"/>
      <c r="F115" s="8"/>
      <c r="G115" s="1" t="s">
        <v>13</v>
      </c>
      <c r="H115" s="1">
        <v>6385</v>
      </c>
      <c r="I115" s="1">
        <v>9155</v>
      </c>
    </row>
    <row r="116" spans="3:9" ht="15" thickBot="1" x14ac:dyDescent="0.35">
      <c r="C116" s="8"/>
      <c r="D116" s="8"/>
      <c r="E116" s="8"/>
      <c r="F116" s="8"/>
      <c r="G116" s="1" t="s">
        <v>15</v>
      </c>
      <c r="H116" s="1">
        <v>4200</v>
      </c>
      <c r="I116" s="1">
        <v>4190</v>
      </c>
    </row>
    <row r="117" spans="3:9" ht="15" thickBot="1" x14ac:dyDescent="0.35">
      <c r="C117" s="8"/>
      <c r="D117" s="8"/>
      <c r="E117" s="8"/>
      <c r="F117" s="8"/>
      <c r="G117" s="1" t="s">
        <v>17</v>
      </c>
      <c r="H117" s="1">
        <v>3700</v>
      </c>
      <c r="I117" s="1">
        <v>5552</v>
      </c>
    </row>
    <row r="118" spans="3:9" ht="15" thickBot="1" x14ac:dyDescent="0.35">
      <c r="C118" s="8"/>
      <c r="D118" s="8"/>
      <c r="E118" s="8"/>
      <c r="F118" s="8"/>
      <c r="G118" s="1" t="s">
        <v>18</v>
      </c>
      <c r="H118" s="1"/>
      <c r="I118" s="1">
        <v>3001</v>
      </c>
    </row>
    <row r="119" spans="3:9" ht="15" thickBot="1" x14ac:dyDescent="0.35">
      <c r="C119" s="8"/>
      <c r="D119" s="8"/>
      <c r="E119" s="8"/>
      <c r="F119" s="8"/>
      <c r="G119" s="1" t="s">
        <v>19</v>
      </c>
      <c r="H119" s="1">
        <v>500</v>
      </c>
      <c r="I119" s="1">
        <v>716</v>
      </c>
    </row>
    <row r="120" spans="3:9" ht="15" thickBot="1" x14ac:dyDescent="0.35">
      <c r="C120" s="8"/>
      <c r="D120" s="8"/>
      <c r="E120" s="8"/>
      <c r="F120" s="8"/>
      <c r="G120" s="1" t="s">
        <v>20</v>
      </c>
      <c r="H120" s="1">
        <v>1200</v>
      </c>
      <c r="I120" s="1">
        <v>1085</v>
      </c>
    </row>
    <row r="121" spans="3:9" ht="15" thickBot="1" x14ac:dyDescent="0.35">
      <c r="C121" s="9"/>
      <c r="D121" s="9"/>
      <c r="E121" s="9"/>
      <c r="F121" s="9"/>
      <c r="G121" s="1" t="s">
        <v>23</v>
      </c>
      <c r="H121" s="1">
        <v>240</v>
      </c>
      <c r="I121" s="1">
        <v>501</v>
      </c>
    </row>
    <row r="122" spans="3:9" ht="15" thickBot="1" x14ac:dyDescent="0.35">
      <c r="C122" s="7">
        <v>15</v>
      </c>
      <c r="D122" s="7">
        <v>2023</v>
      </c>
      <c r="E122" s="7">
        <v>2</v>
      </c>
      <c r="F122" s="7" t="s">
        <v>7</v>
      </c>
      <c r="G122" s="1" t="s">
        <v>8</v>
      </c>
      <c r="H122" s="1"/>
      <c r="I122" s="1">
        <v>1641</v>
      </c>
    </row>
    <row r="123" spans="3:9" ht="15" thickBot="1" x14ac:dyDescent="0.35">
      <c r="C123" s="8"/>
      <c r="D123" s="8"/>
      <c r="E123" s="8"/>
      <c r="F123" s="8"/>
      <c r="G123" s="1" t="s">
        <v>9</v>
      </c>
      <c r="H123" s="1"/>
      <c r="I123" s="1">
        <v>17140</v>
      </c>
    </row>
    <row r="124" spans="3:9" ht="15" thickBot="1" x14ac:dyDescent="0.35">
      <c r="C124" s="8"/>
      <c r="D124" s="8"/>
      <c r="E124" s="8"/>
      <c r="F124" s="8"/>
      <c r="G124" s="1" t="s">
        <v>11</v>
      </c>
      <c r="H124" s="1"/>
      <c r="I124" s="1">
        <v>10200</v>
      </c>
    </row>
    <row r="125" spans="3:9" ht="15" thickBot="1" x14ac:dyDescent="0.35">
      <c r="C125" s="8"/>
      <c r="D125" s="8"/>
      <c r="E125" s="8"/>
      <c r="F125" s="8"/>
      <c r="G125" s="1" t="s">
        <v>15</v>
      </c>
      <c r="H125" s="1"/>
      <c r="I125" s="1">
        <v>1</v>
      </c>
    </row>
    <row r="126" spans="3:9" ht="15" thickBot="1" x14ac:dyDescent="0.35">
      <c r="C126" s="8"/>
      <c r="D126" s="8"/>
      <c r="E126" s="8"/>
      <c r="F126" s="8"/>
      <c r="G126" s="1" t="s">
        <v>17</v>
      </c>
      <c r="H126" s="1"/>
      <c r="I126" s="1">
        <v>3150</v>
      </c>
    </row>
    <row r="127" spans="3:9" ht="15" thickBot="1" x14ac:dyDescent="0.35">
      <c r="C127" s="8"/>
      <c r="D127" s="8"/>
      <c r="E127" s="8"/>
      <c r="F127" s="8"/>
      <c r="G127" s="1" t="s">
        <v>19</v>
      </c>
      <c r="H127" s="1"/>
      <c r="I127" s="1">
        <v>501</v>
      </c>
    </row>
    <row r="128" spans="3:9" ht="15" thickBot="1" x14ac:dyDescent="0.35">
      <c r="C128" s="8"/>
      <c r="D128" s="8"/>
      <c r="E128" s="8"/>
      <c r="F128" s="8"/>
      <c r="G128" s="1" t="s">
        <v>20</v>
      </c>
      <c r="H128" s="1"/>
      <c r="I128" s="1">
        <v>76</v>
      </c>
    </row>
    <row r="129" spans="3:15" ht="15" thickBot="1" x14ac:dyDescent="0.35">
      <c r="C129" s="9"/>
      <c r="D129" s="9"/>
      <c r="E129" s="9"/>
      <c r="F129" s="9"/>
      <c r="G129" s="1" t="s">
        <v>23</v>
      </c>
      <c r="H129" s="1"/>
      <c r="I129" s="1">
        <v>241</v>
      </c>
    </row>
    <row r="130" spans="3:15" ht="15" thickBot="1" x14ac:dyDescent="0.35">
      <c r="C130" s="7">
        <v>16</v>
      </c>
      <c r="D130" s="7">
        <v>2023</v>
      </c>
      <c r="E130" s="7">
        <v>3</v>
      </c>
      <c r="F130" s="7" t="s">
        <v>7</v>
      </c>
      <c r="G130" s="1" t="s">
        <v>9</v>
      </c>
      <c r="H130" s="1">
        <f>1200+1050</f>
        <v>2250</v>
      </c>
      <c r="I130" s="1">
        <v>2251</v>
      </c>
    </row>
    <row r="131" spans="3:15" ht="15" thickBot="1" x14ac:dyDescent="0.35">
      <c r="C131" s="8"/>
      <c r="D131" s="8"/>
      <c r="E131" s="8"/>
      <c r="F131" s="8"/>
      <c r="G131" s="1" t="s">
        <v>11</v>
      </c>
      <c r="H131" s="1">
        <v>14000</v>
      </c>
      <c r="I131" s="1">
        <v>14181</v>
      </c>
    </row>
    <row r="132" spans="3:15" ht="15" thickBot="1" x14ac:dyDescent="0.35">
      <c r="C132" s="8"/>
      <c r="D132" s="8"/>
      <c r="E132" s="8"/>
      <c r="F132" s="8"/>
      <c r="G132" s="1" t="s">
        <v>13</v>
      </c>
      <c r="H132" s="1">
        <f>6000+4895</f>
        <v>10895</v>
      </c>
      <c r="I132" s="1">
        <v>4924</v>
      </c>
    </row>
    <row r="133" spans="3:15" ht="15" thickBot="1" x14ac:dyDescent="0.35">
      <c r="C133" s="8"/>
      <c r="D133" s="8"/>
      <c r="E133" s="8"/>
      <c r="F133" s="8"/>
      <c r="G133" s="1" t="s">
        <v>18</v>
      </c>
      <c r="H133" s="1"/>
      <c r="I133" s="1">
        <v>521</v>
      </c>
    </row>
    <row r="134" spans="3:15" ht="15" thickBot="1" x14ac:dyDescent="0.35">
      <c r="C134" s="8"/>
      <c r="D134" s="8"/>
      <c r="E134" s="8"/>
      <c r="F134" s="8"/>
      <c r="G134" s="1" t="s">
        <v>22</v>
      </c>
      <c r="H134" s="1"/>
      <c r="I134" s="1">
        <v>123</v>
      </c>
    </row>
    <row r="135" spans="3:15" ht="15" thickBot="1" x14ac:dyDescent="0.35">
      <c r="C135" s="9"/>
      <c r="D135" s="9"/>
      <c r="E135" s="9"/>
      <c r="F135" s="9"/>
      <c r="G135" s="1" t="s">
        <v>23</v>
      </c>
      <c r="H135" s="1"/>
      <c r="I135" s="1">
        <v>276</v>
      </c>
    </row>
    <row r="136" spans="3:15" ht="15" thickBot="1" x14ac:dyDescent="0.35">
      <c r="C136" s="7">
        <v>17</v>
      </c>
      <c r="D136" s="7">
        <v>2023</v>
      </c>
      <c r="E136" s="7">
        <v>4</v>
      </c>
      <c r="F136" s="7" t="s">
        <v>7</v>
      </c>
      <c r="G136" s="1" t="s">
        <v>13</v>
      </c>
      <c r="H136" s="1"/>
      <c r="I136" s="1">
        <v>1675</v>
      </c>
    </row>
    <row r="137" spans="3:15" ht="15" thickBot="1" x14ac:dyDescent="0.35">
      <c r="C137" s="9"/>
      <c r="D137" s="9"/>
      <c r="E137" s="9"/>
      <c r="F137" s="9"/>
      <c r="G137" s="1" t="s">
        <v>9</v>
      </c>
      <c r="H137" s="1">
        <f>17862+5440+1200</f>
        <v>24502</v>
      </c>
      <c r="I137" s="1">
        <v>1675</v>
      </c>
    </row>
    <row r="138" spans="3:15" x14ac:dyDescent="0.3">
      <c r="H138">
        <f>SUM(H5:H137)</f>
        <v>1569320</v>
      </c>
      <c r="I138">
        <f>SUM(I5:I137)</f>
        <v>1523380</v>
      </c>
    </row>
    <row r="140" spans="3:15" x14ac:dyDescent="0.3">
      <c r="H140" s="4"/>
      <c r="I140" s="4"/>
    </row>
    <row r="141" spans="3:15" x14ac:dyDescent="0.3">
      <c r="I141" s="4"/>
    </row>
    <row r="144" spans="3:15" x14ac:dyDescent="0.3">
      <c r="O144" s="5"/>
    </row>
  </sheetData>
  <autoFilter ref="C4:I138"/>
  <mergeCells count="68">
    <mergeCell ref="C136:C137"/>
    <mergeCell ref="D136:D137"/>
    <mergeCell ref="E136:E137"/>
    <mergeCell ref="F136:F137"/>
    <mergeCell ref="C56:C57"/>
    <mergeCell ref="D56:D57"/>
    <mergeCell ref="E56:E57"/>
    <mergeCell ref="F56:F57"/>
    <mergeCell ref="D58:D67"/>
    <mergeCell ref="E58:E67"/>
    <mergeCell ref="C68:C78"/>
    <mergeCell ref="D68:D78"/>
    <mergeCell ref="E68:E78"/>
    <mergeCell ref="F68:F78"/>
    <mergeCell ref="F58:F67"/>
    <mergeCell ref="E79:E90"/>
    <mergeCell ref="C5:C7"/>
    <mergeCell ref="D5:D7"/>
    <mergeCell ref="E5:E7"/>
    <mergeCell ref="F5:F7"/>
    <mergeCell ref="C8:C12"/>
    <mergeCell ref="D8:D12"/>
    <mergeCell ref="E8:E12"/>
    <mergeCell ref="F8:F12"/>
    <mergeCell ref="F13:F17"/>
    <mergeCell ref="C26:C37"/>
    <mergeCell ref="D26:D37"/>
    <mergeCell ref="E26:E37"/>
    <mergeCell ref="F26:F37"/>
    <mergeCell ref="F18:F25"/>
    <mergeCell ref="E18:E25"/>
    <mergeCell ref="D18:D25"/>
    <mergeCell ref="C18:C25"/>
    <mergeCell ref="C13:C17"/>
    <mergeCell ref="D13:D17"/>
    <mergeCell ref="E13:E17"/>
    <mergeCell ref="E48:E55"/>
    <mergeCell ref="F48:F55"/>
    <mergeCell ref="D38:D47"/>
    <mergeCell ref="E38:E47"/>
    <mergeCell ref="F38:F47"/>
    <mergeCell ref="C38:C47"/>
    <mergeCell ref="C48:C55"/>
    <mergeCell ref="C58:C67"/>
    <mergeCell ref="C79:C90"/>
    <mergeCell ref="D79:D90"/>
    <mergeCell ref="D48:D55"/>
    <mergeCell ref="F79:F90"/>
    <mergeCell ref="C91:C100"/>
    <mergeCell ref="D91:D100"/>
    <mergeCell ref="E91:E100"/>
    <mergeCell ref="F91:F100"/>
    <mergeCell ref="C101:C111"/>
    <mergeCell ref="D101:D111"/>
    <mergeCell ref="E101:E111"/>
    <mergeCell ref="F101:F111"/>
    <mergeCell ref="C112:C121"/>
    <mergeCell ref="D112:D121"/>
    <mergeCell ref="E112:E121"/>
    <mergeCell ref="F112:F121"/>
    <mergeCell ref="C130:C135"/>
    <mergeCell ref="D130:D135"/>
    <mergeCell ref="E130:E135"/>
    <mergeCell ref="F130:F135"/>
    <mergeCell ref="F122:F129"/>
    <mergeCell ref="E122:E129"/>
    <mergeCell ref="D122:D129"/>
    <mergeCell ref="C122:C1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Osama</dc:creator>
  <cp:lastModifiedBy>Muhammad Hanif Shah</cp:lastModifiedBy>
  <dcterms:created xsi:type="dcterms:W3CDTF">2023-04-06T07:21:03Z</dcterms:created>
  <dcterms:modified xsi:type="dcterms:W3CDTF">2023-04-10T09:06:52Z</dcterms:modified>
</cp:coreProperties>
</file>